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github\Agent_team_making\channel6_systrading\site\public\files\"/>
    </mc:Choice>
  </mc:AlternateContent>
  <xr:revisionPtr revIDLastSave="0" documentId="13_ncr:1_{02E74B72-253D-485F-9969-6843AF7C994D}" xr6:coauthVersionLast="47" xr6:coauthVersionMax="47" xr10:uidLastSave="{00000000-0000-0000-0000-000000000000}"/>
  <bookViews>
    <workbookView xWindow="-108" yWindow="-108" windowWidth="46296" windowHeight="25416" xr2:uid="{00000000-000D-0000-FFFF-FFFF00000000}"/>
  </bookViews>
  <sheets>
    <sheet name="몇 주 살까" sheetId="1" r:id="rId1"/>
    <sheet name="연속 손절" sheetId="2" r:id="rId2"/>
    <sheet name="승률과 손익비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3" i="3" l="1"/>
  <c r="G23" i="3"/>
  <c r="F23" i="3"/>
  <c r="E23" i="3"/>
  <c r="D23" i="3"/>
  <c r="C23" i="3"/>
  <c r="H22" i="3"/>
  <c r="G22" i="3"/>
  <c r="F22" i="3"/>
  <c r="E22" i="3"/>
  <c r="D22" i="3"/>
  <c r="C22" i="3"/>
  <c r="H21" i="3"/>
  <c r="G21" i="3"/>
  <c r="F21" i="3"/>
  <c r="E21" i="3"/>
  <c r="D21" i="3"/>
  <c r="C21" i="3"/>
  <c r="H20" i="3"/>
  <c r="G20" i="3"/>
  <c r="F20" i="3"/>
  <c r="E20" i="3"/>
  <c r="D20" i="3"/>
  <c r="C20" i="3"/>
  <c r="H19" i="3"/>
  <c r="G19" i="3"/>
  <c r="F19" i="3"/>
  <c r="E19" i="3"/>
  <c r="D19" i="3"/>
  <c r="C19" i="3"/>
  <c r="H18" i="3"/>
  <c r="G18" i="3"/>
  <c r="F18" i="3"/>
  <c r="E18" i="3"/>
  <c r="D18" i="3"/>
  <c r="C18" i="3"/>
  <c r="H17" i="3"/>
  <c r="G17" i="3"/>
  <c r="F17" i="3"/>
  <c r="E17" i="3"/>
  <c r="D17" i="3"/>
  <c r="C17" i="3"/>
  <c r="C13" i="3"/>
  <c r="C10" i="3"/>
  <c r="C11" i="3" s="1"/>
  <c r="G19" i="2"/>
  <c r="F19" i="2"/>
  <c r="E19" i="2"/>
  <c r="D19" i="2"/>
  <c r="C19" i="2"/>
  <c r="E17" i="2"/>
  <c r="D17" i="2"/>
  <c r="F15" i="2"/>
  <c r="E15" i="2"/>
  <c r="D15" i="2"/>
  <c r="C15" i="2"/>
  <c r="E13" i="2"/>
  <c r="D13" i="2"/>
  <c r="F11" i="2"/>
  <c r="E11" i="2"/>
  <c r="D11" i="2"/>
  <c r="C6" i="2"/>
  <c r="C17" i="2" s="1"/>
  <c r="C15" i="1"/>
  <c r="C17" i="1" s="1"/>
  <c r="C14" i="1"/>
  <c r="C23" i="1" l="1"/>
  <c r="C11" i="2"/>
  <c r="C20" i="1"/>
  <c r="C21" i="1" s="1"/>
  <c r="C18" i="1"/>
  <c r="C19" i="1" s="1"/>
  <c r="B25" i="1"/>
  <c r="C22" i="1"/>
  <c r="C12" i="3"/>
  <c r="G13" i="2"/>
  <c r="G17" i="2"/>
  <c r="C10" i="2"/>
  <c r="C14" i="2"/>
  <c r="C18" i="2"/>
  <c r="D10" i="2"/>
  <c r="D14" i="2"/>
  <c r="D18" i="2"/>
  <c r="E10" i="2"/>
  <c r="E14" i="2"/>
  <c r="E18" i="2"/>
  <c r="F10" i="2"/>
  <c r="F14" i="2"/>
  <c r="F18" i="2"/>
  <c r="F13" i="2"/>
  <c r="F17" i="2"/>
  <c r="G10" i="2"/>
  <c r="G14" i="2"/>
  <c r="G18" i="2"/>
  <c r="C16" i="1"/>
  <c r="C12" i="2"/>
  <c r="C16" i="2"/>
  <c r="D12" i="2"/>
  <c r="E12" i="2"/>
  <c r="E16" i="2"/>
  <c r="G11" i="2"/>
  <c r="G15" i="2"/>
  <c r="D16" i="2"/>
  <c r="F16" i="2"/>
  <c r="F12" i="2"/>
  <c r="G12" i="2"/>
  <c r="G16" i="2"/>
  <c r="C13" i="2"/>
</calcChain>
</file>

<file path=xl/sharedStrings.xml><?xml version="1.0" encoding="utf-8"?>
<sst xmlns="http://schemas.openxmlformats.org/spreadsheetml/2006/main" count="71" uniqueCount="67">
  <si>
    <t>몇 주 살까 — 손절가로 크기 정하기</t>
  </si>
  <si>
    <t>틀렸을 때 잃는 돈을 먼저 정하고, 그만큼만 사는 계산이에요. (사는 쪽 매매 기준)</t>
  </si>
  <si>
    <t>✏️ 노란 칸(파란 글씨)만 바꾸세요. 나머지 칸은 저절로 계산돼요. 지금 들어 있는 숫자는 예시예요.</t>
  </si>
  <si>
    <t>입력</t>
  </si>
  <si>
    <t>계좌 금액 (원)</t>
  </si>
  <si>
    <t>매매에 쓰는 돈 전체</t>
  </si>
  <si>
    <t>한 번에 잃어도 되는 비율</t>
  </si>
  <si>
    <t>보통 0.5~2% — 이 채널 트레이더 다수가 1~2%</t>
  </si>
  <si>
    <t>살 가격 (원)</t>
  </si>
  <si>
    <t>주문 넣을 가격</t>
  </si>
  <si>
    <t>손절가 (원)</t>
  </si>
  <si>
    <t>여기 닿으면 무조건 판다 — 살 가격보다 낮게</t>
  </si>
  <si>
    <t>목표가 (원, 몰라도 됨)</t>
  </si>
  <si>
    <t>비워 두면 아래 이익·손익비 칸은 비어요</t>
  </si>
  <si>
    <t>결과</t>
  </si>
  <si>
    <t>한 번에 잃어도 되는 돈 (원)</t>
  </si>
  <si>
    <t>계좌 × 비율</t>
  </si>
  <si>
    <t>1주당 위험 (원)</t>
  </si>
  <si>
    <t>살 가격 − 손절가</t>
  </si>
  <si>
    <t>손절 폭</t>
  </si>
  <si>
    <t>살 가격에서 몇 % 떨어지면 파는가</t>
  </si>
  <si>
    <t>✅ 살 수량 (주)</t>
  </si>
  <si>
    <t>잃어도 되는 돈 ÷ 1주당 위험 (계좌로 살 수 있는 만큼까지만)</t>
  </si>
  <si>
    <t>필요한 돈 (원)</t>
  </si>
  <si>
    <t>살 수량 × 살 가격</t>
  </si>
  <si>
    <t>계좌에서 차지하는 비중</t>
  </si>
  <si>
    <t>손절하면 잃는 돈 (원)</t>
  </si>
  <si>
    <t>틀려도 이만큼만 잃어요</t>
  </si>
  <si>
    <t>손절한 뒤 계좌 (원)</t>
  </si>
  <si>
    <t>목표가에서 팔면 버는 돈 (원)</t>
  </si>
  <si>
    <t>손익비 (R)</t>
  </si>
  <si>
    <t>버는 폭 ÷ 잃는 폭 — 3R이면 1을 걸고 3을 노리는 매매</t>
  </si>
  <si>
    <t>수수료·세금·체결 차이(슬리피지)는 빠진 계산이에요. 특정 종목 추천·투자 권유가 아니며, 투자 판단과 결과의 책임은 본인에게 있어요. · 손절봇 | 자동매매 @sonjeolbot</t>
  </si>
  <si>
    <t>연속 손절 — 몇 번 연속 틀리면 반 토막인가</t>
  </si>
  <si>
    <t>손절할 때마다 「그때 계좌」의 같은 비율을 잃는다고 보고 계산해요.</t>
  </si>
  <si>
    <t>시작 계좌 (원)</t>
  </si>
  <si>
    <t>「몇 주 살까」 시트의 계좌 금액을 그대로 가져와요(초록 글씨)</t>
  </si>
  <si>
    <t>한 번에 잃는 비율 →</t>
  </si>
  <si>
    <t>연속 손절 횟수 ↓</t>
  </si>
  <si>
    <t>1번 연속</t>
  </si>
  <si>
    <t>2번 연속</t>
  </si>
  <si>
    <t>3번 연속</t>
  </si>
  <si>
    <t>5번 연속</t>
  </si>
  <si>
    <t>7번 연속</t>
  </si>
  <si>
    <t>10번 연속</t>
  </si>
  <si>
    <t>15번 연속</t>
  </si>
  <si>
    <t>20번 연속</t>
  </si>
  <si>
    <t>30번 연속</t>
  </si>
  <si>
    <t>반 토막까지 연속 몇 번?</t>
  </si>
  <si>
    <t>읽는 법: 1%씩 잃으면 69번을 연속으로 틀려야 반 토막이에요. 10%씩이면 7번이면 끝나요. 크기가 버티는 힘이에요.</t>
  </si>
  <si>
    <t>승률과 손익비 — 이 매매법은 길게 하면 남나</t>
  </si>
  <si>
    <t>한 번 매매에서 평균 몇 R(손절 한 번 크기의 몇 배)을 버는지 = 기대값이에요.</t>
  </si>
  <si>
    <t>내 승률</t>
  </si>
  <si>
    <t>맞힌 매매 ÷ 전체 매매</t>
  </si>
  <si>
    <t>내 손익비 (R)</t>
  </si>
  <si>
    <t>평균 이익 ÷ 평균 손실</t>
  </si>
  <si>
    <t>매매 횟수</t>
  </si>
  <si>
    <t>✅ 한 번 평균 (기대값)</t>
  </si>
  <si>
    <t>승률 × 손익비 − (1 − 승률)</t>
  </si>
  <si>
    <t>그 횟수만큼 하면</t>
  </si>
  <si>
    <t>기대값 × 매매 횟수 — 1R = 「몇 주 살까」의 손절하면 잃는 돈</t>
  </si>
  <si>
    <t>원으로 바꾸면 (원)</t>
  </si>
  <si>
    <t>그 횟수 × 기대값 × 손절하면 잃는 돈(초록 = 첫 시트에서 가져옴)</t>
  </si>
  <si>
    <t>본전 승률</t>
  </si>
  <si>
    <t>이 손익비면 이만큼만 맞혀도 본전</t>
  </si>
  <si>
    <t>한눈에 보기 — 승률(세로) × 손익비(가로) = 한 번 평균 R</t>
  </si>
  <si>
    <t>읽는 법: 초록 = 길게 하면 남는 조합, 빨강 = 길게 하면 잃는 조합. 손익비 5R이면 승률 20%(다섯 번에 한 번)만 맞혀도 남아요.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</si>
</sst>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\(#,##0\);&quot;-&quot;"/>
    <numFmt numFmtId="177" formatCode="0.0%;\(0.0%\);&quot;-&quot;"/>
    <numFmt numFmtId="178" formatCode="0.0&quot;R&quot;"/>
    <numFmt numFmtId="179" formatCode="0&quot;번&quot;"/>
    <numFmt numFmtId="180" formatCode="\+0.00&quot;R&quot;;\-0.00&quot;R&quot;;0.00&quot;R&quot;"/>
    <numFmt numFmtId="181" formatCode="&quot;승률 &quot;0%"/>
  </numFmts>
  <fonts count="15" x14ac:knownFonts="1">
    <font>
      <sz val="11"/>
      <color theme="1"/>
      <name val="맑은 고딕"/>
      <family val="2"/>
      <scheme val="minor"/>
    </font>
    <font>
      <b/>
      <sz val="18"/>
      <color rgb="FF1F2328"/>
      <name val="맑은 고딕"/>
      <family val="3"/>
      <charset val="129"/>
    </font>
    <font>
      <sz val="11"/>
      <color rgb="FF6E7781"/>
      <name val="맑은 고딕"/>
      <family val="3"/>
      <charset val="129"/>
    </font>
    <font>
      <b/>
      <sz val="10"/>
      <color rgb="FF0000FF"/>
      <name val="맑은 고딕"/>
      <family val="3"/>
      <charset val="129"/>
    </font>
    <font>
      <b/>
      <sz val="13"/>
      <color rgb="FF1F2328"/>
      <name val="맑은 고딕"/>
      <family val="3"/>
      <charset val="129"/>
    </font>
    <font>
      <b/>
      <sz val="11"/>
      <color rgb="FF1F2328"/>
      <name val="맑은 고딕"/>
      <family val="3"/>
      <charset val="129"/>
    </font>
    <font>
      <sz val="10"/>
      <color rgb="FF6E7781"/>
      <name val="맑은 고딕"/>
      <family val="3"/>
      <charset val="129"/>
    </font>
    <font>
      <b/>
      <sz val="11"/>
      <color rgb="FF0000FF"/>
      <name val="맑은 고딕"/>
      <family val="3"/>
      <charset val="129"/>
    </font>
    <font>
      <b/>
      <sz val="14"/>
      <color rgb="FF1F2328"/>
      <name val="맑은 고딕"/>
      <family val="3"/>
      <charset val="129"/>
    </font>
    <font>
      <sz val="9"/>
      <color rgb="FF6E7781"/>
      <name val="맑은 고딕"/>
      <family val="3"/>
      <charset val="129"/>
    </font>
    <font>
      <b/>
      <sz val="11"/>
      <color rgb="FF008000"/>
      <name val="맑은 고딕"/>
      <family val="3"/>
      <charset val="129"/>
    </font>
    <font>
      <b/>
      <sz val="11"/>
      <color rgb="FFC0392B"/>
      <name val="맑은 고딕"/>
      <family val="3"/>
      <charset val="129"/>
    </font>
    <font>
      <b/>
      <sz val="14"/>
      <color rgb="FFC0392B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3B0"/>
      </patternFill>
    </fill>
    <fill>
      <patternFill patternType="solid">
        <fgColor rgb="FFF2F4F7"/>
      </patternFill>
    </fill>
    <fill>
      <patternFill patternType="solid">
        <fgColor rgb="FF0D1117"/>
      </patternFill>
    </fill>
  </fills>
  <borders count="2">
    <border>
      <left/>
      <right/>
      <top/>
      <bottom/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76" fontId="7" fillId="2" borderId="1" xfId="0" applyNumberFormat="1" applyFont="1" applyFill="1" applyBorder="1" applyAlignment="1" applyProtection="1">
      <alignment horizontal="right"/>
      <protection locked="0"/>
    </xf>
    <xf numFmtId="0" fontId="6" fillId="0" borderId="0" xfId="0" applyFont="1"/>
    <xf numFmtId="177" fontId="7" fillId="2" borderId="1" xfId="0" applyNumberFormat="1" applyFont="1" applyFill="1" applyBorder="1" applyAlignment="1" applyProtection="1">
      <alignment horizontal="right"/>
      <protection locked="0"/>
    </xf>
    <xf numFmtId="176" fontId="5" fillId="3" borderId="1" xfId="0" applyNumberFormat="1" applyFont="1" applyFill="1" applyBorder="1" applyAlignment="1">
      <alignment horizontal="right"/>
    </xf>
    <xf numFmtId="177" fontId="5" fillId="3" borderId="1" xfId="0" applyNumberFormat="1" applyFont="1" applyFill="1" applyBorder="1" applyAlignment="1">
      <alignment horizontal="right"/>
    </xf>
    <xf numFmtId="176" fontId="8" fillId="3" borderId="1" xfId="0" applyNumberFormat="1" applyFont="1" applyFill="1" applyBorder="1" applyAlignment="1">
      <alignment horizontal="right"/>
    </xf>
    <xf numFmtId="178" fontId="5" fillId="3" borderId="1" xfId="0" applyNumberFormat="1" applyFont="1" applyFill="1" applyBorder="1" applyAlignment="1">
      <alignment horizontal="right"/>
    </xf>
    <xf numFmtId="0" fontId="9" fillId="0" borderId="0" xfId="0" applyFont="1"/>
    <xf numFmtId="176" fontId="10" fillId="0" borderId="1" xfId="0" applyNumberFormat="1" applyFont="1" applyBorder="1"/>
    <xf numFmtId="0" fontId="11" fillId="0" borderId="0" xfId="0" applyFont="1"/>
    <xf numFmtId="179" fontId="12" fillId="3" borderId="1" xfId="0" applyNumberFormat="1" applyFont="1" applyFill="1" applyBorder="1" applyAlignment="1">
      <alignment horizontal="right"/>
    </xf>
    <xf numFmtId="178" fontId="7" fillId="2" borderId="1" xfId="0" applyNumberFormat="1" applyFont="1" applyFill="1" applyBorder="1" applyAlignment="1" applyProtection="1">
      <alignment horizontal="right"/>
      <protection locked="0"/>
    </xf>
    <xf numFmtId="179" fontId="7" fillId="2" borderId="1" xfId="0" applyNumberFormat="1" applyFont="1" applyFill="1" applyBorder="1" applyAlignment="1" applyProtection="1">
      <alignment horizontal="right"/>
      <protection locked="0"/>
    </xf>
    <xf numFmtId="180" fontId="8" fillId="3" borderId="1" xfId="0" applyNumberFormat="1" applyFont="1" applyFill="1" applyBorder="1" applyAlignment="1">
      <alignment horizontal="right"/>
    </xf>
    <xf numFmtId="180" fontId="5" fillId="3" borderId="1" xfId="0" applyNumberFormat="1" applyFont="1" applyFill="1" applyBorder="1" applyAlignment="1">
      <alignment horizontal="right"/>
    </xf>
    <xf numFmtId="176" fontId="10" fillId="3" borderId="1" xfId="0" applyNumberFormat="1" applyFont="1" applyFill="1" applyBorder="1" applyAlignment="1">
      <alignment horizontal="right"/>
    </xf>
    <xf numFmtId="178" fontId="13" fillId="4" borderId="0" xfId="0" applyNumberFormat="1" applyFont="1" applyFill="1" applyAlignment="1">
      <alignment horizontal="center"/>
    </xf>
    <xf numFmtId="181" fontId="13" fillId="4" borderId="0" xfId="0" applyNumberFormat="1" applyFont="1" applyFill="1"/>
    <xf numFmtId="0" fontId="5" fillId="0" borderId="0" xfId="0" applyFont="1"/>
    <xf numFmtId="0" fontId="0" fillId="0" borderId="0" xfId="0"/>
  </cellXfs>
  <cellStyles count="1">
    <cellStyle name="표준" xfId="0" builtinId="0"/>
  </cellStyles>
  <dxfs count="2">
    <dxf>
      <fill>
        <patternFill patternType="solid">
          <fgColor rgb="FFFFE3E3"/>
          <bgColor rgb="FFFFE3E3"/>
        </patternFill>
      </fill>
    </dxf>
    <dxf>
      <fill>
        <patternFill patternType="solid">
          <fgColor rgb="FFD3F9D8"/>
          <bgColor rgb="FFD3F9D8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27"/>
  <sheetViews>
    <sheetView showGridLines="0" tabSelected="1" workbookViewId="0"/>
  </sheetViews>
  <sheetFormatPr defaultRowHeight="17.399999999999999" x14ac:dyDescent="0.4"/>
  <cols>
    <col min="1" max="1" width="3" customWidth="1"/>
    <col min="2" max="2" width="34" customWidth="1"/>
    <col min="3" max="3" width="18" customWidth="1"/>
    <col min="4" max="4" width="62" customWidth="1"/>
  </cols>
  <sheetData>
    <row r="2" spans="2:4" ht="27.6" x14ac:dyDescent="0.6">
      <c r="B2" s="1" t="s">
        <v>0</v>
      </c>
    </row>
    <row r="3" spans="2:4" x14ac:dyDescent="0.4">
      <c r="B3" s="2" t="s">
        <v>1</v>
      </c>
    </row>
    <row r="4" spans="2:4" x14ac:dyDescent="0.4">
      <c r="B4" s="3" t="s">
        <v>2</v>
      </c>
    </row>
    <row r="6" spans="2:4" ht="20.399999999999999" x14ac:dyDescent="0.45">
      <c r="B6" s="4" t="s">
        <v>3</v>
      </c>
    </row>
    <row r="7" spans="2:4" x14ac:dyDescent="0.4">
      <c r="B7" s="5" t="s">
        <v>4</v>
      </c>
      <c r="C7" s="6">
        <v>10000000</v>
      </c>
      <c r="D7" s="7" t="s">
        <v>5</v>
      </c>
    </row>
    <row r="8" spans="2:4" x14ac:dyDescent="0.4">
      <c r="B8" s="5" t="s">
        <v>6</v>
      </c>
      <c r="C8" s="8">
        <v>0.01</v>
      </c>
      <c r="D8" s="7" t="s">
        <v>7</v>
      </c>
    </row>
    <row r="9" spans="2:4" x14ac:dyDescent="0.4">
      <c r="B9" s="5" t="s">
        <v>8</v>
      </c>
      <c r="C9" s="6">
        <v>50000</v>
      </c>
      <c r="D9" s="7" t="s">
        <v>9</v>
      </c>
    </row>
    <row r="10" spans="2:4" x14ac:dyDescent="0.4">
      <c r="B10" s="5" t="s">
        <v>10</v>
      </c>
      <c r="C10" s="6">
        <v>47500</v>
      </c>
      <c r="D10" s="7" t="s">
        <v>11</v>
      </c>
    </row>
    <row r="11" spans="2:4" x14ac:dyDescent="0.4">
      <c r="B11" s="5" t="s">
        <v>12</v>
      </c>
      <c r="C11" s="6">
        <v>57500</v>
      </c>
      <c r="D11" s="7" t="s">
        <v>13</v>
      </c>
    </row>
    <row r="13" spans="2:4" ht="20.399999999999999" x14ac:dyDescent="0.45">
      <c r="B13" s="4" t="s">
        <v>14</v>
      </c>
    </row>
    <row r="14" spans="2:4" x14ac:dyDescent="0.4">
      <c r="B14" s="5" t="s">
        <v>15</v>
      </c>
      <c r="C14" s="9">
        <f>C7*C8</f>
        <v>100000</v>
      </c>
      <c r="D14" s="7" t="s">
        <v>16</v>
      </c>
    </row>
    <row r="15" spans="2:4" x14ac:dyDescent="0.4">
      <c r="B15" s="5" t="s">
        <v>17</v>
      </c>
      <c r="C15" s="9">
        <f>IF(C9&gt;C10,C9-C10,0)</f>
        <v>2500</v>
      </c>
      <c r="D15" s="7" t="s">
        <v>18</v>
      </c>
    </row>
    <row r="16" spans="2:4" x14ac:dyDescent="0.4">
      <c r="B16" s="5" t="s">
        <v>19</v>
      </c>
      <c r="C16" s="10">
        <f>IF(C9&gt;0,C15/C9,0)</f>
        <v>0.05</v>
      </c>
      <c r="D16" s="7" t="s">
        <v>20</v>
      </c>
    </row>
    <row r="17" spans="2:4" ht="21" x14ac:dyDescent="0.45">
      <c r="B17" s="5" t="s">
        <v>21</v>
      </c>
      <c r="C17" s="11">
        <f>IF(AND(C15&gt;0,C9&gt;0),MIN(INT(C14/C15),INT(C7/C9)),0)</f>
        <v>40</v>
      </c>
      <c r="D17" s="7" t="s">
        <v>22</v>
      </c>
    </row>
    <row r="18" spans="2:4" x14ac:dyDescent="0.4">
      <c r="B18" s="5" t="s">
        <v>23</v>
      </c>
      <c r="C18" s="9">
        <f>C17*C9</f>
        <v>2000000</v>
      </c>
      <c r="D18" s="7" t="s">
        <v>24</v>
      </c>
    </row>
    <row r="19" spans="2:4" x14ac:dyDescent="0.4">
      <c r="B19" s="5" t="s">
        <v>25</v>
      </c>
      <c r="C19" s="10">
        <f>IF(C7&gt;0,C18/C7,0)</f>
        <v>0.2</v>
      </c>
    </row>
    <row r="20" spans="2:4" x14ac:dyDescent="0.4">
      <c r="B20" s="5" t="s">
        <v>26</v>
      </c>
      <c r="C20" s="9">
        <f>C17*C15</f>
        <v>100000</v>
      </c>
      <c r="D20" s="7" t="s">
        <v>27</v>
      </c>
    </row>
    <row r="21" spans="2:4" x14ac:dyDescent="0.4">
      <c r="B21" s="5" t="s">
        <v>28</v>
      </c>
      <c r="C21" s="9">
        <f>C7-C20</f>
        <v>9900000</v>
      </c>
    </row>
    <row r="22" spans="2:4" x14ac:dyDescent="0.4">
      <c r="B22" s="5" t="s">
        <v>29</v>
      </c>
      <c r="C22" s="9">
        <f>IF(C11&gt;C9,C17*(C11-C9),"")</f>
        <v>300000</v>
      </c>
    </row>
    <row r="23" spans="2:4" x14ac:dyDescent="0.4">
      <c r="B23" s="5" t="s">
        <v>30</v>
      </c>
      <c r="C23" s="12">
        <f>IF(AND(C11&gt;C9,C15&gt;0),(C11-C9)/C15,"")</f>
        <v>3</v>
      </c>
      <c r="D23" s="7" t="s">
        <v>31</v>
      </c>
    </row>
    <row r="25" spans="2:4" x14ac:dyDescent="0.4">
      <c r="B25" s="24" t="str">
        <f>IF(C10&gt;=C9,"⚠️ 손절가가 살 가격보다 같거나 높아요. 손절가를 더 낮게 넣어 주세요.",IF(C17=0,"⚠️ 1주도 못 사요. 잃어도 되는 돈보다 1주당 위험이 커요 — 손절가를 다시 보거나 이번 매매는 쉬어요.",IF(INT(C14/C15)&gt;INT(C7/C9),"ℹ️ 계좌 돈이 모자라 살 수 있는 만큼만 넣었어요. 이때 실제 위험은 정한 비율보다 작아요.","✅ 이대로 사면, 틀려도 계좌의 "&amp;TEXT(C20/C7,"0.0%")&amp;"만 잃어요.")))</f>
        <v>✅ 이대로 사면, 틀려도 계좌의 1.0%만 잃어요.</v>
      </c>
      <c r="C25" s="25"/>
      <c r="D25" s="25"/>
    </row>
    <row r="27" spans="2:4" x14ac:dyDescent="0.4">
      <c r="B27" s="13" t="s">
        <v>32</v>
      </c>
    </row>
  </sheetData>
  <sheetProtection sheet="1" formatCells="0" formatColumns="0" formatRows="0"/>
  <mergeCells count="1">
    <mergeCell ref="B25:D25"/>
  </mergeCells>
  <phoneticPr fontId="14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23"/>
  <sheetViews>
    <sheetView showGridLines="0" workbookViewId="0"/>
  </sheetViews>
  <sheetFormatPr defaultRowHeight="17.399999999999999" x14ac:dyDescent="0.4"/>
  <cols>
    <col min="1" max="1" width="3" customWidth="1"/>
    <col min="2" max="2" width="26" customWidth="1"/>
    <col min="3" max="7" width="15" customWidth="1"/>
  </cols>
  <sheetData>
    <row r="2" spans="2:7" ht="27.6" x14ac:dyDescent="0.6">
      <c r="B2" s="1" t="s">
        <v>33</v>
      </c>
    </row>
    <row r="3" spans="2:7" x14ac:dyDescent="0.4">
      <c r="B3" s="2" t="s">
        <v>34</v>
      </c>
    </row>
    <row r="4" spans="2:7" x14ac:dyDescent="0.4">
      <c r="B4" s="3" t="s">
        <v>2</v>
      </c>
    </row>
    <row r="6" spans="2:7" x14ac:dyDescent="0.4">
      <c r="B6" s="5" t="s">
        <v>35</v>
      </c>
      <c r="C6" s="14">
        <f>'몇 주 살까'!C7</f>
        <v>10000000</v>
      </c>
      <c r="D6" s="7" t="s">
        <v>36</v>
      </c>
    </row>
    <row r="8" spans="2:7" x14ac:dyDescent="0.4">
      <c r="B8" s="5" t="s">
        <v>37</v>
      </c>
      <c r="C8" s="8">
        <v>5.0000000000000001E-3</v>
      </c>
      <c r="D8" s="8">
        <v>0.01</v>
      </c>
      <c r="E8" s="8">
        <v>0.02</v>
      </c>
      <c r="F8" s="8">
        <v>0.05</v>
      </c>
      <c r="G8" s="8">
        <v>0.1</v>
      </c>
    </row>
    <row r="9" spans="2:7" x14ac:dyDescent="0.4">
      <c r="B9" s="7" t="s">
        <v>38</v>
      </c>
    </row>
    <row r="10" spans="2:7" x14ac:dyDescent="0.4">
      <c r="B10" s="5" t="s">
        <v>39</v>
      </c>
      <c r="C10" s="9">
        <f>$C$6*(1-C$8)^1</f>
        <v>9950000</v>
      </c>
      <c r="D10" s="9">
        <f>$C$6*(1-D$8)^1</f>
        <v>9900000</v>
      </c>
      <c r="E10" s="9">
        <f>$C$6*(1-E$8)^1</f>
        <v>9800000</v>
      </c>
      <c r="F10" s="9">
        <f>$C$6*(1-F$8)^1</f>
        <v>9500000</v>
      </c>
      <c r="G10" s="9">
        <f>$C$6*(1-G$8)^1</f>
        <v>9000000</v>
      </c>
    </row>
    <row r="11" spans="2:7" x14ac:dyDescent="0.4">
      <c r="B11" s="5" t="s">
        <v>40</v>
      </c>
      <c r="C11" s="9">
        <f>$C$6*(1-C$8)^2</f>
        <v>9900250</v>
      </c>
      <c r="D11" s="9">
        <f>$C$6*(1-D$8)^2</f>
        <v>9801000</v>
      </c>
      <c r="E11" s="9">
        <f>$C$6*(1-E$8)^2</f>
        <v>9604000</v>
      </c>
      <c r="F11" s="9">
        <f>$C$6*(1-F$8)^2</f>
        <v>9025000</v>
      </c>
      <c r="G11" s="9">
        <f>$C$6*(1-G$8)^2</f>
        <v>8100000.0000000009</v>
      </c>
    </row>
    <row r="12" spans="2:7" x14ac:dyDescent="0.4">
      <c r="B12" s="5" t="s">
        <v>41</v>
      </c>
      <c r="C12" s="9">
        <f>$C$6*(1-C$8)^3</f>
        <v>9850748.75</v>
      </c>
      <c r="D12" s="9">
        <f>$C$6*(1-D$8)^3</f>
        <v>9702990</v>
      </c>
      <c r="E12" s="9">
        <f>$C$6*(1-E$8)^3</f>
        <v>9411920</v>
      </c>
      <c r="F12" s="9">
        <f>$C$6*(1-F$8)^3</f>
        <v>8573749.9999999981</v>
      </c>
      <c r="G12" s="9">
        <f>$C$6*(1-G$8)^3</f>
        <v>7290000.0000000009</v>
      </c>
    </row>
    <row r="13" spans="2:7" x14ac:dyDescent="0.4">
      <c r="B13" s="5" t="s">
        <v>42</v>
      </c>
      <c r="C13" s="9">
        <f>$C$6*(1-C$8)^5</f>
        <v>9752487.5312187504</v>
      </c>
      <c r="D13" s="9">
        <f>$C$6*(1-D$8)^5</f>
        <v>9509900.4989999998</v>
      </c>
      <c r="E13" s="9">
        <f>$C$6*(1-E$8)^5</f>
        <v>9039207.9679999985</v>
      </c>
      <c r="F13" s="9">
        <f>$C$6*(1-F$8)^5</f>
        <v>7737809.375</v>
      </c>
      <c r="G13" s="9">
        <f>$C$6*(1-G$8)^5</f>
        <v>5904900.0000000019</v>
      </c>
    </row>
    <row r="14" spans="2:7" x14ac:dyDescent="0.4">
      <c r="B14" s="5" t="s">
        <v>43</v>
      </c>
      <c r="C14" s="9">
        <f>$C$6*(1-C$8)^7</f>
        <v>9655206.4680948444</v>
      </c>
      <c r="D14" s="9">
        <f>$C$6*(1-D$8)^7</f>
        <v>9320653.4790698998</v>
      </c>
      <c r="E14" s="9">
        <f>$C$6*(1-E$8)^7</f>
        <v>8681255.3324671984</v>
      </c>
      <c r="F14" s="9">
        <f>$C$6*(1-F$8)^7</f>
        <v>6983372.9609374991</v>
      </c>
      <c r="G14" s="9">
        <f>$C$6*(1-G$8)^7</f>
        <v>4782969.0000000009</v>
      </c>
    </row>
    <row r="15" spans="2:7" x14ac:dyDescent="0.4">
      <c r="B15" s="5" t="s">
        <v>44</v>
      </c>
      <c r="C15" s="9">
        <f>$C$6*(1-C$8)^10</f>
        <v>9511101.30465772</v>
      </c>
      <c r="D15" s="9">
        <f>$C$6*(1-D$8)^10</f>
        <v>9043820.7500880435</v>
      </c>
      <c r="E15" s="9">
        <f>$C$6*(1-E$8)^10</f>
        <v>8170728.0688754655</v>
      </c>
      <c r="F15" s="9">
        <f>$C$6*(1-F$8)^10</f>
        <v>5987369.3923837887</v>
      </c>
      <c r="G15" s="9">
        <f>$C$6*(1-G$8)^10</f>
        <v>3486784.4010000015</v>
      </c>
    </row>
    <row r="16" spans="2:7" x14ac:dyDescent="0.4">
      <c r="B16" s="5" t="s">
        <v>45</v>
      </c>
      <c r="C16" s="9">
        <f>$C$6*(1-C$8)^15</f>
        <v>9275689.6881832816</v>
      </c>
      <c r="D16" s="9">
        <f>$C$6*(1-D$8)^15</f>
        <v>8600583.5464128833</v>
      </c>
      <c r="E16" s="9">
        <f>$C$6*(1-E$8)^15</f>
        <v>7385691.0264540352</v>
      </c>
      <c r="F16" s="9">
        <f>$C$6*(1-F$8)^15</f>
        <v>4632912.3015975328</v>
      </c>
      <c r="G16" s="9">
        <f>$C$6*(1-G$8)^15</f>
        <v>2058911.3209464913</v>
      </c>
    </row>
    <row r="17" spans="2:7" x14ac:dyDescent="0.4">
      <c r="B17" s="5" t="s">
        <v>46</v>
      </c>
      <c r="C17" s="9">
        <f>$C$6*(1-C$8)^20</f>
        <v>9046104.8027461786</v>
      </c>
      <c r="D17" s="9">
        <f>$C$6*(1-D$8)^20</f>
        <v>8179069.3759723064</v>
      </c>
      <c r="E17" s="9">
        <f>$C$6*(1-E$8)^20</f>
        <v>6676079.7175509408</v>
      </c>
      <c r="F17" s="9">
        <f>$C$6*(1-F$8)^20</f>
        <v>3584859.2240854218</v>
      </c>
      <c r="G17" s="9">
        <f>$C$6*(1-G$8)^20</f>
        <v>1215766.5459056941</v>
      </c>
    </row>
    <row r="18" spans="2:7" x14ac:dyDescent="0.4">
      <c r="B18" s="5" t="s">
        <v>47</v>
      </c>
      <c r="C18" s="9">
        <f>$C$6*(1-C$8)^30</f>
        <v>8603841.9191469643</v>
      </c>
      <c r="D18" s="9">
        <f>$C$6*(1-D$8)^30</f>
        <v>7397003.7338828007</v>
      </c>
      <c r="E18" s="9">
        <f>$C$6*(1-E$8)^30</f>
        <v>5454843.1938243667</v>
      </c>
      <c r="F18" s="9">
        <f>$C$6*(1-F$8)^30</f>
        <v>2146387.6394293751</v>
      </c>
      <c r="G18" s="9">
        <f>$C$6*(1-G$8)^30</f>
        <v>423911.58275216265</v>
      </c>
    </row>
    <row r="19" spans="2:7" ht="21" x14ac:dyDescent="0.45">
      <c r="B19" s="15" t="s">
        <v>48</v>
      </c>
      <c r="C19" s="16">
        <f>IF(AND(C$8&gt;0,C$8&lt;1),ROUNDUP(LN(0.5)/LN(1-C$8),0),"")</f>
        <v>139</v>
      </c>
      <c r="D19" s="16">
        <f>IF(AND(D$8&gt;0,D$8&lt;1),ROUNDUP(LN(0.5)/LN(1-D$8),0),"")</f>
        <v>69</v>
      </c>
      <c r="E19" s="16">
        <f>IF(AND(E$8&gt;0,E$8&lt;1),ROUNDUP(LN(0.5)/LN(1-E$8),0),"")</f>
        <v>35</v>
      </c>
      <c r="F19" s="16">
        <f>IF(AND(F$8&gt;0,F$8&lt;1),ROUNDUP(LN(0.5)/LN(1-F$8),0),"")</f>
        <v>14</v>
      </c>
      <c r="G19" s="16">
        <f>IF(AND(G$8&gt;0,G$8&lt;1),ROUNDUP(LN(0.5)/LN(1-G$8),0),"")</f>
        <v>7</v>
      </c>
    </row>
    <row r="21" spans="2:7" x14ac:dyDescent="0.4">
      <c r="B21" s="2" t="s">
        <v>49</v>
      </c>
    </row>
    <row r="23" spans="2:7" x14ac:dyDescent="0.4">
      <c r="B23" s="13" t="s">
        <v>32</v>
      </c>
    </row>
  </sheetData>
  <sheetProtection sheet="1" formatCells="0" formatColumns="0" formatRows="0"/>
  <phoneticPr fontId="1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H27"/>
  <sheetViews>
    <sheetView showGridLines="0" workbookViewId="0"/>
  </sheetViews>
  <sheetFormatPr defaultRowHeight="17.399999999999999" x14ac:dyDescent="0.4"/>
  <cols>
    <col min="1" max="1" width="3" customWidth="1"/>
    <col min="2" max="2" width="26" customWidth="1"/>
    <col min="3" max="8" width="13" customWidth="1"/>
  </cols>
  <sheetData>
    <row r="2" spans="2:8" ht="27.6" x14ac:dyDescent="0.6">
      <c r="B2" s="1" t="s">
        <v>50</v>
      </c>
    </row>
    <row r="3" spans="2:8" x14ac:dyDescent="0.4">
      <c r="B3" s="2" t="s">
        <v>51</v>
      </c>
    </row>
    <row r="4" spans="2:8" x14ac:dyDescent="0.4">
      <c r="B4" s="3" t="s">
        <v>2</v>
      </c>
    </row>
    <row r="6" spans="2:8" x14ac:dyDescent="0.4">
      <c r="B6" s="5" t="s">
        <v>52</v>
      </c>
      <c r="C6" s="8">
        <v>0.35</v>
      </c>
      <c r="D6" s="7" t="s">
        <v>53</v>
      </c>
    </row>
    <row r="7" spans="2:8" x14ac:dyDescent="0.4">
      <c r="B7" s="5" t="s">
        <v>54</v>
      </c>
      <c r="C7" s="17">
        <v>2.5</v>
      </c>
      <c r="D7" s="7" t="s">
        <v>55</v>
      </c>
    </row>
    <row r="8" spans="2:8" x14ac:dyDescent="0.4">
      <c r="B8" s="5" t="s">
        <v>56</v>
      </c>
      <c r="C8" s="18">
        <v>100</v>
      </c>
    </row>
    <row r="10" spans="2:8" ht="21" x14ac:dyDescent="0.45">
      <c r="B10" s="5" t="s">
        <v>57</v>
      </c>
      <c r="C10" s="19">
        <f>C6*C7-(1-C6)</f>
        <v>0.22499999999999998</v>
      </c>
      <c r="D10" s="7" t="s">
        <v>58</v>
      </c>
    </row>
    <row r="11" spans="2:8" x14ac:dyDescent="0.4">
      <c r="B11" s="5" t="s">
        <v>59</v>
      </c>
      <c r="C11" s="20">
        <f>C10*C8</f>
        <v>22.499999999999996</v>
      </c>
      <c r="D11" s="7" t="s">
        <v>60</v>
      </c>
    </row>
    <row r="12" spans="2:8" x14ac:dyDescent="0.4">
      <c r="B12" s="5" t="s">
        <v>61</v>
      </c>
      <c r="C12" s="21">
        <f>C11*'몇 주 살까'!C20</f>
        <v>2249999.9999999995</v>
      </c>
      <c r="D12" s="7" t="s">
        <v>62</v>
      </c>
    </row>
    <row r="13" spans="2:8" x14ac:dyDescent="0.4">
      <c r="B13" s="5" t="s">
        <v>63</v>
      </c>
      <c r="C13" s="10">
        <f>IF(C7&gt;0,1/(1+C7),"")</f>
        <v>0.2857142857142857</v>
      </c>
      <c r="D13" s="7" t="s">
        <v>64</v>
      </c>
    </row>
    <row r="15" spans="2:8" ht="20.399999999999999" x14ac:dyDescent="0.45">
      <c r="B15" s="4" t="s">
        <v>65</v>
      </c>
    </row>
    <row r="16" spans="2:8" x14ac:dyDescent="0.4">
      <c r="C16" s="22">
        <v>0.5</v>
      </c>
      <c r="D16" s="22">
        <v>1</v>
      </c>
      <c r="E16" s="22">
        <v>1.5</v>
      </c>
      <c r="F16" s="22">
        <v>2</v>
      </c>
      <c r="G16" s="22">
        <v>3</v>
      </c>
      <c r="H16" s="22">
        <v>5</v>
      </c>
    </row>
    <row r="17" spans="2:8" x14ac:dyDescent="0.4">
      <c r="B17" s="23">
        <v>0.1</v>
      </c>
      <c r="C17" s="20">
        <f t="shared" ref="C17:H23" si="0">$B17*C$16-(1-$B17)</f>
        <v>-0.85</v>
      </c>
      <c r="D17" s="20">
        <f t="shared" si="0"/>
        <v>-0.8</v>
      </c>
      <c r="E17" s="20">
        <f t="shared" si="0"/>
        <v>-0.75</v>
      </c>
      <c r="F17" s="20">
        <f t="shared" si="0"/>
        <v>-0.7</v>
      </c>
      <c r="G17" s="20">
        <f t="shared" si="0"/>
        <v>-0.6</v>
      </c>
      <c r="H17" s="20">
        <f t="shared" si="0"/>
        <v>-0.4</v>
      </c>
    </row>
    <row r="18" spans="2:8" x14ac:dyDescent="0.4">
      <c r="B18" s="23">
        <v>0.2</v>
      </c>
      <c r="C18" s="20">
        <f t="shared" si="0"/>
        <v>-0.70000000000000007</v>
      </c>
      <c r="D18" s="20">
        <f t="shared" si="0"/>
        <v>-0.60000000000000009</v>
      </c>
      <c r="E18" s="20">
        <f t="shared" si="0"/>
        <v>-0.5</v>
      </c>
      <c r="F18" s="20">
        <f t="shared" si="0"/>
        <v>-0.4</v>
      </c>
      <c r="G18" s="20">
        <f t="shared" si="0"/>
        <v>-0.19999999999999996</v>
      </c>
      <c r="H18" s="20">
        <f t="shared" si="0"/>
        <v>0.19999999999999996</v>
      </c>
    </row>
    <row r="19" spans="2:8" x14ac:dyDescent="0.4">
      <c r="B19" s="23">
        <v>0.3</v>
      </c>
      <c r="C19" s="20">
        <f t="shared" si="0"/>
        <v>-0.54999999999999993</v>
      </c>
      <c r="D19" s="20">
        <f t="shared" si="0"/>
        <v>-0.39999999999999997</v>
      </c>
      <c r="E19" s="20">
        <f t="shared" si="0"/>
        <v>-0.25</v>
      </c>
      <c r="F19" s="20">
        <f t="shared" si="0"/>
        <v>-9.9999999999999978E-2</v>
      </c>
      <c r="G19" s="20">
        <f t="shared" si="0"/>
        <v>0.19999999999999996</v>
      </c>
      <c r="H19" s="20">
        <f t="shared" si="0"/>
        <v>0.8</v>
      </c>
    </row>
    <row r="20" spans="2:8" x14ac:dyDescent="0.4">
      <c r="B20" s="23">
        <v>0.4</v>
      </c>
      <c r="C20" s="20">
        <f t="shared" si="0"/>
        <v>-0.39999999999999997</v>
      </c>
      <c r="D20" s="20">
        <f t="shared" si="0"/>
        <v>-0.19999999999999996</v>
      </c>
      <c r="E20" s="20">
        <f t="shared" si="0"/>
        <v>0</v>
      </c>
      <c r="F20" s="20">
        <f t="shared" si="0"/>
        <v>0.20000000000000007</v>
      </c>
      <c r="G20" s="20">
        <f t="shared" si="0"/>
        <v>0.6000000000000002</v>
      </c>
      <c r="H20" s="20">
        <f t="shared" si="0"/>
        <v>1.4</v>
      </c>
    </row>
    <row r="21" spans="2:8" x14ac:dyDescent="0.4">
      <c r="B21" s="23">
        <v>0.5</v>
      </c>
      <c r="C21" s="20">
        <f t="shared" si="0"/>
        <v>-0.25</v>
      </c>
      <c r="D21" s="20">
        <f t="shared" si="0"/>
        <v>0</v>
      </c>
      <c r="E21" s="20">
        <f t="shared" si="0"/>
        <v>0.25</v>
      </c>
      <c r="F21" s="20">
        <f t="shared" si="0"/>
        <v>0.5</v>
      </c>
      <c r="G21" s="20">
        <f t="shared" si="0"/>
        <v>1</v>
      </c>
      <c r="H21" s="20">
        <f t="shared" si="0"/>
        <v>2</v>
      </c>
    </row>
    <row r="22" spans="2:8" x14ac:dyDescent="0.4">
      <c r="B22" s="23">
        <v>0.6</v>
      </c>
      <c r="C22" s="20">
        <f t="shared" si="0"/>
        <v>-0.10000000000000003</v>
      </c>
      <c r="D22" s="20">
        <f t="shared" si="0"/>
        <v>0.19999999999999996</v>
      </c>
      <c r="E22" s="20">
        <f t="shared" si="0"/>
        <v>0.49999999999999989</v>
      </c>
      <c r="F22" s="20">
        <f t="shared" si="0"/>
        <v>0.79999999999999993</v>
      </c>
      <c r="G22" s="20">
        <f t="shared" si="0"/>
        <v>1.4</v>
      </c>
      <c r="H22" s="20">
        <f t="shared" si="0"/>
        <v>2.6</v>
      </c>
    </row>
    <row r="23" spans="2:8" x14ac:dyDescent="0.4">
      <c r="B23" s="23">
        <v>0.7</v>
      </c>
      <c r="C23" s="20">
        <f t="shared" si="0"/>
        <v>4.9999999999999933E-2</v>
      </c>
      <c r="D23" s="20">
        <f t="shared" si="0"/>
        <v>0.39999999999999991</v>
      </c>
      <c r="E23" s="20">
        <f t="shared" si="0"/>
        <v>0.74999999999999978</v>
      </c>
      <c r="F23" s="20">
        <f t="shared" si="0"/>
        <v>1.0999999999999999</v>
      </c>
      <c r="G23" s="20">
        <f t="shared" si="0"/>
        <v>1.7999999999999996</v>
      </c>
      <c r="H23" s="20">
        <f t="shared" si="0"/>
        <v>3.2</v>
      </c>
    </row>
    <row r="25" spans="2:8" x14ac:dyDescent="0.4">
      <c r="B25" s="2" t="s">
        <v>66</v>
      </c>
    </row>
    <row r="27" spans="2:8" x14ac:dyDescent="0.4">
      <c r="B27" s="13" t="s">
        <v>32</v>
      </c>
    </row>
  </sheetData>
  <sheetProtection sheet="1" formatCells="0" formatColumns="0" formatRows="0"/>
  <phoneticPr fontId="14" type="noConversion"/>
  <conditionalFormatting sqref="C17:H23">
    <cfRule type="cellIs" dxfId="1" priority="1" operator="greaterThan">
      <formula>0</formula>
    </cfRule>
    <cfRule type="cellIs" dxfId="0" priority="2" operator="lessThan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몇 주 살까</vt:lpstr>
      <vt:lpstr>연속 손절</vt:lpstr>
      <vt:lpstr>승률과 손익비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상헌 이</cp:lastModifiedBy>
  <dcterms:created xsi:type="dcterms:W3CDTF">2026-11-04T14:28:16Z</dcterms:created>
  <dcterms:modified xsi:type="dcterms:W3CDTF">2026-11-04T14:28:18Z</dcterms:modified>
</cp:coreProperties>
</file>